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ap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5" i="1" l="1"/>
  <c r="G73" i="1"/>
  <c r="E69" i="1"/>
  <c r="G67" i="1"/>
  <c r="E67" i="1"/>
  <c r="E64" i="1"/>
  <c r="E70" i="1" s="1"/>
  <c r="E73" i="1" s="1"/>
  <c r="G62" i="1"/>
  <c r="E62" i="1"/>
  <c r="G52" i="1"/>
  <c r="G54" i="1" s="1"/>
  <c r="E48" i="1"/>
  <c r="E47" i="1"/>
  <c r="E46" i="1"/>
  <c r="E45" i="1"/>
  <c r="E44" i="1"/>
  <c r="E43" i="1"/>
  <c r="E49" i="1" s="1"/>
  <c r="E52" i="1" s="1"/>
  <c r="E39" i="1"/>
  <c r="E41" i="1" s="1"/>
  <c r="E38" i="1"/>
  <c r="G28" i="1"/>
  <c r="G30" i="1" s="1"/>
  <c r="E27" i="1"/>
  <c r="E24" i="1"/>
  <c r="G23" i="1"/>
  <c r="E23" i="1"/>
  <c r="E22" i="1"/>
  <c r="G21" i="1"/>
  <c r="E21" i="1"/>
  <c r="E20" i="1"/>
  <c r="E19" i="1"/>
  <c r="E25" i="1" s="1"/>
  <c r="E28" i="1" s="1"/>
  <c r="G15" i="1"/>
  <c r="E15" i="1"/>
  <c r="E13" i="1"/>
  <c r="E12" i="1"/>
  <c r="E16" i="1" s="1"/>
  <c r="E11" i="1"/>
  <c r="E9" i="1"/>
  <c r="E8" i="1"/>
  <c r="G4" i="1"/>
  <c r="E53" i="1" l="1"/>
  <c r="E54" i="1" s="1"/>
  <c r="E29" i="1"/>
  <c r="E30" i="1" s="1"/>
  <c r="E31" i="1" s="1"/>
  <c r="E74" i="1"/>
  <c r="E75" i="1" s="1"/>
  <c r="E76" i="1" s="1"/>
  <c r="E55" i="1" l="1"/>
  <c r="I55" i="1" s="1"/>
  <c r="I54" i="1"/>
  <c r="E4" i="1" l="1"/>
</calcChain>
</file>

<file path=xl/sharedStrings.xml><?xml version="1.0" encoding="utf-8"?>
<sst xmlns="http://schemas.openxmlformats.org/spreadsheetml/2006/main" count="271" uniqueCount="180">
  <si>
    <t>2.tabula</t>
  </si>
  <si>
    <t>Siltumenerģijas ražošanas tarifs</t>
  </si>
  <si>
    <t>SIA Mūsu saimnieks iesniegtais tarifa grozījumu projekts 12.01.2022</t>
  </si>
  <si>
    <t>Spēkā esošais tarifs no 01.12.2021</t>
  </si>
  <si>
    <t>Kopējais tarifs</t>
  </si>
  <si>
    <t>Sķeldas cenu starpība 12.2021,01.2022rēķināta uz pārdodamo MWh</t>
  </si>
  <si>
    <t>p.k.</t>
  </si>
  <si>
    <t>Mērvienība</t>
  </si>
  <si>
    <t>Apzīmējums, aprēķina izteiksme</t>
  </si>
  <si>
    <t>21/22</t>
  </si>
  <si>
    <t>20/21</t>
  </si>
  <si>
    <t>Mainīgās izmaksas</t>
  </si>
  <si>
    <t>31.1</t>
  </si>
  <si>
    <t>Kurināmā izmaksas</t>
  </si>
  <si>
    <t>EUR</t>
  </si>
  <si>
    <t>IK = (KP x CK)</t>
  </si>
  <si>
    <t>31.2</t>
  </si>
  <si>
    <t>Dabas resursu nodoklis</t>
  </si>
  <si>
    <t>NDR</t>
  </si>
  <si>
    <t>31.3</t>
  </si>
  <si>
    <t>Emisijas kvotu izmaksas</t>
  </si>
  <si>
    <t>IKV = ckv x Ustrp</t>
  </si>
  <si>
    <t>31.4</t>
  </si>
  <si>
    <t>Elektroenerģijas izmaksas</t>
  </si>
  <si>
    <t>IEL1</t>
  </si>
  <si>
    <t>31.5</t>
  </si>
  <si>
    <t>Ūdens un ķimikāliju izmaksas</t>
  </si>
  <si>
    <t>IŪ</t>
  </si>
  <si>
    <t>31.6</t>
  </si>
  <si>
    <t>Iepirktās siltumenerģijas izmaksas, ja siltumenerģija tiek iepirkta pēc viendaļīga tarifa</t>
  </si>
  <si>
    <t>IIEP</t>
  </si>
  <si>
    <t>31.7</t>
  </si>
  <si>
    <t>Iepirktās siltumenerģijas enerģijas komponente, ja siltumenerģija tiek iepirkta pēc divdaļīga tarifa</t>
  </si>
  <si>
    <t>IIEPm</t>
  </si>
  <si>
    <t>31.8</t>
  </si>
  <si>
    <t>Pārējās mainīgās izmaksas</t>
  </si>
  <si>
    <t>PM1</t>
  </si>
  <si>
    <t>31.9</t>
  </si>
  <si>
    <t>Mainīgās izmaksas kopā</t>
  </si>
  <si>
    <t>IM1=IK+NDR+IKV+IEL1+IŪ+IIEP+ IIEPm +PM1</t>
  </si>
  <si>
    <t>Pastāvīgās izmaksas</t>
  </si>
  <si>
    <t>31.10</t>
  </si>
  <si>
    <t>Iepirktās siltumenerģijas jaudas komponente, ja siltumenerģija tiek iepirkta pēc divdaļīga tarifa</t>
  </si>
  <si>
    <t>IIEPp</t>
  </si>
  <si>
    <t>31.11</t>
  </si>
  <si>
    <t>Darba samaksa ar sociālās apdrošināšanas iemaksām</t>
  </si>
  <si>
    <t>Idarbs1</t>
  </si>
  <si>
    <t>31.12</t>
  </si>
  <si>
    <t>Iekārtu remontu un uzturēšanas izmaksas</t>
  </si>
  <si>
    <t>Irem1</t>
  </si>
  <si>
    <t>31.13</t>
  </si>
  <si>
    <t>Pamatlīdzekļu nolietojums vai kredīta pamatsummas maksājums atbilstoši 24.punktam</t>
  </si>
  <si>
    <t>NOL1</t>
  </si>
  <si>
    <t>31.14</t>
  </si>
  <si>
    <t>Apdrošināšana</t>
  </si>
  <si>
    <t>Iapdr1</t>
  </si>
  <si>
    <t>31.15</t>
  </si>
  <si>
    <t>Procentu maksājumi</t>
  </si>
  <si>
    <t>Kproc1</t>
  </si>
  <si>
    <t>31.16</t>
  </si>
  <si>
    <t>Pārējās izmaksas</t>
  </si>
  <si>
    <t>Ipp1</t>
  </si>
  <si>
    <t>31.17</t>
  </si>
  <si>
    <t>Ražošanas pastāvīgās izmaksas kopā</t>
  </si>
  <si>
    <t>IRp=IIEPp+Idarbs1+Irem1+NOL1+Iapdr1+Kproc1+Ipp1</t>
  </si>
  <si>
    <t>31.18</t>
  </si>
  <si>
    <t>Uzņēmuma ienākuma nodoklis</t>
  </si>
  <si>
    <t>UIN1</t>
  </si>
  <si>
    <t>31.19</t>
  </si>
  <si>
    <t>Nekustamā īpašuma nodoklis</t>
  </si>
  <si>
    <t>NĪN1</t>
  </si>
  <si>
    <t>Pastāvīgās izmaksas kopā</t>
  </si>
  <si>
    <t>IP1 = IRp +UIN1+NĪN1</t>
  </si>
  <si>
    <t>31.20</t>
  </si>
  <si>
    <t>Neto peļņa</t>
  </si>
  <si>
    <t>NP1</t>
  </si>
  <si>
    <t>31.21</t>
  </si>
  <si>
    <t>Ražošanas izmaksas kopā</t>
  </si>
  <si>
    <t>IR=IM1 + IP1 + NP1</t>
  </si>
  <si>
    <t>31.22</t>
  </si>
  <si>
    <t>Ražošanas tarifs viendaļīga tarifa gadījumā</t>
  </si>
  <si>
    <t>T1 =IR / Qneto</t>
  </si>
  <si>
    <t>31.23</t>
  </si>
  <si>
    <t>Ražošanas tarifa siltumenerģijas komponente divdaļīga tarifa gadījumā</t>
  </si>
  <si>
    <r>
      <t>EK</t>
    </r>
    <r>
      <rPr>
        <vertAlign val="subscript"/>
        <sz val="8"/>
        <color rgb="FF414142"/>
        <rFont val="Arial"/>
        <family val="2"/>
        <charset val="186"/>
      </rPr>
      <t>Q</t>
    </r>
    <r>
      <rPr>
        <sz val="8"/>
        <color rgb="FF414142"/>
        <rFont val="Arial"/>
        <family val="2"/>
        <charset val="186"/>
      </rPr>
      <t>1 = IM1/Qneto</t>
    </r>
  </si>
  <si>
    <t>31.24</t>
  </si>
  <si>
    <t>Ražošanas tarifa siltuma jaudas maksa divdaļīga tarifa gadījumā</t>
  </si>
  <si>
    <t>EUR/MW gadā</t>
  </si>
  <si>
    <r>
      <t>JK</t>
    </r>
    <r>
      <rPr>
        <vertAlign val="subscript"/>
        <sz val="8"/>
        <color rgb="FF414142"/>
        <rFont val="Arial"/>
        <family val="2"/>
        <charset val="186"/>
      </rPr>
      <t>Q</t>
    </r>
    <r>
      <rPr>
        <sz val="8"/>
        <color rgb="FF414142"/>
        <rFont val="Arial"/>
        <family val="2"/>
        <charset val="186"/>
      </rPr>
      <t>1 = (IP1 + NP1) / QJpiepr</t>
    </r>
  </si>
  <si>
    <t>Pārvades tarifa aprēķins</t>
  </si>
  <si>
    <t>Komentārs</t>
  </si>
  <si>
    <t>33.1</t>
  </si>
  <si>
    <t>Siltumenerģijas pārvades un sadales zudumu izmaksas</t>
  </si>
  <si>
    <t>Izud = Qzud x T 1</t>
  </si>
  <si>
    <t>33.2</t>
  </si>
  <si>
    <t>Elektroenerģijas, ūdens, ķimikāliju izmaksas</t>
  </si>
  <si>
    <t>IEL2</t>
  </si>
  <si>
    <t>33.3</t>
  </si>
  <si>
    <t>PM2</t>
  </si>
  <si>
    <t>33.4</t>
  </si>
  <si>
    <t>IM2=Izud+IEL2+PM2</t>
  </si>
  <si>
    <t>33.5</t>
  </si>
  <si>
    <t>Idarbs2</t>
  </si>
  <si>
    <t>33.6</t>
  </si>
  <si>
    <t>Irem2</t>
  </si>
  <si>
    <t>33.7.</t>
  </si>
  <si>
    <t>Pamatlīdzekļu nolietojums</t>
  </si>
  <si>
    <t>NOL2</t>
  </si>
  <si>
    <t>33.8</t>
  </si>
  <si>
    <t>Iapdr2</t>
  </si>
  <si>
    <t>33.9</t>
  </si>
  <si>
    <t>Kproc2</t>
  </si>
  <si>
    <t>33.10</t>
  </si>
  <si>
    <t>Ipp2</t>
  </si>
  <si>
    <t>33.11</t>
  </si>
  <si>
    <t>Sadales pastāvīgās izmaksas kopā</t>
  </si>
  <si>
    <t>ISp=Idarbs2+Irem2+NOL2+Iapdr2+Kproc2+Ipp2</t>
  </si>
  <si>
    <t>33.12</t>
  </si>
  <si>
    <t>UIN2</t>
  </si>
  <si>
    <t>33.13</t>
  </si>
  <si>
    <t>NĪN2</t>
  </si>
  <si>
    <t>33.14</t>
  </si>
  <si>
    <t>IP2 = ISp +UIN2+NĪN2</t>
  </si>
  <si>
    <t>33.15</t>
  </si>
  <si>
    <t>NP2</t>
  </si>
  <si>
    <t>33.16</t>
  </si>
  <si>
    <t>Pārvades un sadales izmaksas kopā</t>
  </si>
  <si>
    <t>IS=IM2 + IP2 +NP2</t>
  </si>
  <si>
    <t>33.17</t>
  </si>
  <si>
    <t>Pārvades un sadales tarifs viendaļīga tarifa gadījumā</t>
  </si>
  <si>
    <t>EUR/MWh</t>
  </si>
  <si>
    <t>T2 =IS / Qpiepr</t>
  </si>
  <si>
    <t>33.18</t>
  </si>
  <si>
    <t>Pārvades un sadales tarifa siltumenerģijas komponente divdaļīga tarifa gadījumā</t>
  </si>
  <si>
    <r>
      <t>EK</t>
    </r>
    <r>
      <rPr>
        <vertAlign val="subscript"/>
        <sz val="8"/>
        <color rgb="FF414142"/>
        <rFont val="Arial"/>
        <family val="2"/>
        <charset val="186"/>
      </rPr>
      <t>Q</t>
    </r>
    <r>
      <rPr>
        <sz val="8"/>
        <color rgb="FF414142"/>
        <rFont val="Arial"/>
        <family val="2"/>
        <charset val="186"/>
      </rPr>
      <t>2 = IM2 / Qpiepr</t>
    </r>
  </si>
  <si>
    <t>33.19</t>
  </si>
  <si>
    <t>Pārvades un sadales tarifa siltuma jaudas maksa divdaļīga tarifa gadījumā</t>
  </si>
  <si>
    <r>
      <t>JK</t>
    </r>
    <r>
      <rPr>
        <vertAlign val="subscript"/>
        <sz val="8"/>
        <color rgb="FF414142"/>
        <rFont val="Arial"/>
        <family val="2"/>
        <charset val="186"/>
      </rPr>
      <t>Q</t>
    </r>
    <r>
      <rPr>
        <sz val="8"/>
        <color rgb="FF414142"/>
        <rFont val="Arial"/>
        <family val="2"/>
        <charset val="186"/>
      </rPr>
      <t>2 </t>
    </r>
    <r>
      <rPr>
        <vertAlign val="subscript"/>
        <sz val="8"/>
        <color rgb="FF414142"/>
        <rFont val="Arial"/>
        <family val="2"/>
        <charset val="186"/>
      </rPr>
      <t>=</t>
    </r>
    <r>
      <rPr>
        <sz val="8"/>
        <color rgb="FF414142"/>
        <rFont val="Arial"/>
        <family val="2"/>
        <charset val="186"/>
      </rPr>
      <t> (IP2 + NP2) / QJpiepr</t>
    </r>
  </si>
  <si>
    <t>Tirdzniecības tarifa aprēķins</t>
  </si>
  <si>
    <t>Nr.p.k.</t>
  </si>
  <si>
    <t>34.1</t>
  </si>
  <si>
    <t>tūkst.EUR</t>
  </si>
  <si>
    <t>IM3</t>
  </si>
  <si>
    <t>34.2</t>
  </si>
  <si>
    <t>34.2 Darba samaksa ar sociālās apdrošināšanas iemaksām</t>
  </si>
  <si>
    <t>Idarbs3</t>
  </si>
  <si>
    <t>34.3</t>
  </si>
  <si>
    <t>Irem3</t>
  </si>
  <si>
    <t>34.4</t>
  </si>
  <si>
    <t>NOL3</t>
  </si>
  <si>
    <t>34.5</t>
  </si>
  <si>
    <t>Iapdr3</t>
  </si>
  <si>
    <t>34.6</t>
  </si>
  <si>
    <t>Kproc3</t>
  </si>
  <si>
    <t>34.7</t>
  </si>
  <si>
    <t>Ipp3</t>
  </si>
  <si>
    <t>34.8</t>
  </si>
  <si>
    <t>Tirdzniecības pastāvīgās izmaksas kopā</t>
  </si>
  <si>
    <t>ITp=Idarbs3+Irem3+NOL3+Iapdr3+Kproc3+Ipp3</t>
  </si>
  <si>
    <t>34.9</t>
  </si>
  <si>
    <t>UIN3</t>
  </si>
  <si>
    <t>34.10</t>
  </si>
  <si>
    <t>NĪN3</t>
  </si>
  <si>
    <t>34.11</t>
  </si>
  <si>
    <t>IP3= ITp + UIN3+NĪN3</t>
  </si>
  <si>
    <t>34.12</t>
  </si>
  <si>
    <t>NP3</t>
  </si>
  <si>
    <t>34.13</t>
  </si>
  <si>
    <t>Tirdzniecības izmaksas kopā</t>
  </si>
  <si>
    <t>IT=IM3+IP3 + NP3</t>
  </si>
  <si>
    <t>34.14</t>
  </si>
  <si>
    <t>Tirdzniecības tarifs viendaļīga tarifa gadījumā</t>
  </si>
  <si>
    <t>T3 =IT/ Qpiepr</t>
  </si>
  <si>
    <t>34.15</t>
  </si>
  <si>
    <t>Tirdzniecības tarifa siltumenerģijas komponente divdaļīga tarifa gadījumā</t>
  </si>
  <si>
    <r>
      <t>EK</t>
    </r>
    <r>
      <rPr>
        <vertAlign val="subscript"/>
        <sz val="8"/>
        <color rgb="FF414142"/>
        <rFont val="Arial"/>
        <family val="2"/>
        <charset val="186"/>
      </rPr>
      <t>Q</t>
    </r>
    <r>
      <rPr>
        <sz val="8"/>
        <color rgb="FF414142"/>
        <rFont val="Arial"/>
        <family val="2"/>
        <charset val="186"/>
      </rPr>
      <t>3 = IM3/ Qpiepr</t>
    </r>
  </si>
  <si>
    <t>34.16</t>
  </si>
  <si>
    <t>Tirdzniecības tarifa siltuma jaudas maksa divdaļīga tarifa gadījumā</t>
  </si>
  <si>
    <r>
      <t>JK</t>
    </r>
    <r>
      <rPr>
        <vertAlign val="subscript"/>
        <sz val="8"/>
        <color rgb="FF414142"/>
        <rFont val="Arial"/>
        <family val="2"/>
        <charset val="186"/>
      </rPr>
      <t>Q</t>
    </r>
    <r>
      <rPr>
        <sz val="8"/>
        <color rgb="FF414142"/>
        <rFont val="Arial"/>
        <family val="2"/>
        <charset val="186"/>
      </rPr>
      <t>3 </t>
    </r>
    <r>
      <rPr>
        <vertAlign val="subscript"/>
        <sz val="8"/>
        <color rgb="FF414142"/>
        <rFont val="Arial"/>
        <family val="2"/>
        <charset val="186"/>
      </rPr>
      <t>=</t>
    </r>
    <r>
      <rPr>
        <sz val="8"/>
        <color rgb="FF414142"/>
        <rFont val="Arial"/>
        <family val="2"/>
        <charset val="186"/>
      </rPr>
      <t> (IP3 + NP3) / QJpiepr</t>
    </r>
  </si>
  <si>
    <t>SIA Mūsu saimnieks tarifa grozījumu projekts ar iekļautu iepirktās siltumenerģijas cenu cenu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</si>
</sst>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rgb="FF414142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8"/>
      <color rgb="FF414142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rgb="FF414142"/>
      <name val="Arial"/>
      <family val="2"/>
      <charset val="186"/>
    </font>
    <font>
      <sz val="8"/>
      <name val="Arial"/>
      <family val="2"/>
      <charset val="186"/>
    </font>
    <font>
      <u/>
      <sz val="8"/>
      <color rgb="FF414142"/>
      <name val="Arial"/>
      <family val="2"/>
      <charset val="186"/>
    </font>
    <font>
      <vertAlign val="subscript"/>
      <sz val="8"/>
      <color rgb="FF414142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 style="thin">
        <color rgb="FF414142"/>
      </left>
      <right/>
      <top/>
      <bottom style="thin">
        <color rgb="FF4141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14142"/>
      </left>
      <right/>
      <top style="thin">
        <color rgb="FF414142"/>
      </top>
      <bottom style="thin">
        <color rgb="FF41414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center" wrapText="1"/>
    </xf>
    <xf numFmtId="0" fontId="3" fillId="3" borderId="2" xfId="0" applyFont="1" applyFill="1" applyBorder="1"/>
    <xf numFmtId="0" fontId="3" fillId="3" borderId="5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3" fillId="0" borderId="1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vertical="center"/>
    </xf>
    <xf numFmtId="0" fontId="9" fillId="0" borderId="0" xfId="0" applyFont="1" applyFill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4" fontId="0" fillId="0" borderId="0" xfId="0" applyNumberForma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MATVEDIBAS%20DOK/tarifi/siltums/2022%20labotais/Jaunais%20tarifs%20ar%20vid&#275;jo%20&#353;&#311;eldas%20cenu%2013.80%20un%20Arboras%20labojumu.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Pamatinformācija"/>
      <sheetName val="Kalkulators"/>
      <sheetName val="2.SPRK aprēķina tabula"/>
      <sheetName val="1.SPRK 1,tabula "/>
      <sheetName val="SPRK 1.tabula"/>
      <sheetName val="Izmaksas"/>
      <sheetName val="Patēriņa analīze"/>
      <sheetName val="iepirktā un pašu tarifa salīdzi"/>
      <sheetName val="sadalitais tarifs"/>
    </sheetNames>
    <sheetDataSet>
      <sheetData sheetId="0"/>
      <sheetData sheetId="1">
        <row r="10">
          <cell r="D10">
            <v>3415.2329999999997</v>
          </cell>
        </row>
        <row r="26">
          <cell r="D26">
            <v>3683.14</v>
          </cell>
        </row>
        <row r="48">
          <cell r="C48">
            <v>0.03</v>
          </cell>
        </row>
      </sheetData>
      <sheetData sheetId="2"/>
      <sheetData sheetId="3"/>
      <sheetData sheetId="4"/>
      <sheetData sheetId="5">
        <row r="16">
          <cell r="E16">
            <v>3905.25</v>
          </cell>
        </row>
        <row r="20">
          <cell r="E20">
            <v>18.400000000000002</v>
          </cell>
        </row>
      </sheetData>
      <sheetData sheetId="6">
        <row r="5">
          <cell r="C5">
            <v>13527.872047519999</v>
          </cell>
        </row>
        <row r="6">
          <cell r="C6">
            <v>38716.998599999999</v>
          </cell>
        </row>
        <row r="7">
          <cell r="C7">
            <v>0</v>
          </cell>
        </row>
        <row r="8">
          <cell r="C8">
            <v>0</v>
          </cell>
          <cell r="D8">
            <v>760.6</v>
          </cell>
        </row>
        <row r="9">
          <cell r="D9">
            <v>18801.34</v>
          </cell>
        </row>
        <row r="10">
          <cell r="D10">
            <v>4529.2428060000002</v>
          </cell>
        </row>
        <row r="11">
          <cell r="C11">
            <v>1236</v>
          </cell>
        </row>
        <row r="12">
          <cell r="D12">
            <v>19.440000000000001</v>
          </cell>
        </row>
        <row r="13">
          <cell r="D13">
            <v>106.32</v>
          </cell>
        </row>
        <row r="14">
          <cell r="D14">
            <v>5577.1089000000002</v>
          </cell>
        </row>
        <row r="15">
          <cell r="D15">
            <v>1343.52553401</v>
          </cell>
        </row>
        <row r="16">
          <cell r="D16">
            <v>957.18760499999996</v>
          </cell>
        </row>
        <row r="17">
          <cell r="D17">
            <v>0</v>
          </cell>
        </row>
        <row r="18">
          <cell r="D18">
            <v>840.79924500000004</v>
          </cell>
        </row>
        <row r="19">
          <cell r="D19">
            <v>36502.740847560002</v>
          </cell>
        </row>
        <row r="20">
          <cell r="D20">
            <v>10098.59</v>
          </cell>
        </row>
        <row r="21">
          <cell r="D21">
            <v>0</v>
          </cell>
        </row>
        <row r="22">
          <cell r="D22">
            <v>77.838639999999998</v>
          </cell>
        </row>
        <row r="23">
          <cell r="D23">
            <v>0</v>
          </cell>
        </row>
        <row r="30">
          <cell r="C30">
            <v>15355.206178057622</v>
          </cell>
        </row>
        <row r="34">
          <cell r="D34">
            <v>760.6</v>
          </cell>
        </row>
        <row r="35">
          <cell r="D35">
            <v>452.7</v>
          </cell>
        </row>
        <row r="36">
          <cell r="D36">
            <v>109.05543</v>
          </cell>
        </row>
        <row r="40">
          <cell r="D40">
            <v>5577.1089000000002</v>
          </cell>
        </row>
        <row r="41">
          <cell r="D41">
            <v>1343.52553401</v>
          </cell>
        </row>
        <row r="42">
          <cell r="D42">
            <v>957.18760499999996</v>
          </cell>
        </row>
        <row r="43">
          <cell r="D43">
            <v>5506.69</v>
          </cell>
        </row>
        <row r="44">
          <cell r="D44">
            <v>840.79924500000004</v>
          </cell>
        </row>
        <row r="45">
          <cell r="D45">
            <v>21892.132691459999</v>
          </cell>
        </row>
        <row r="47">
          <cell r="D47">
            <v>764</v>
          </cell>
        </row>
        <row r="48">
          <cell r="D48">
            <v>317.28136000000001</v>
          </cell>
        </row>
        <row r="49">
          <cell r="D49">
            <v>0</v>
          </cell>
        </row>
        <row r="50">
          <cell r="D50">
            <v>1001.46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  <cell r="D64">
            <v>5577.1089000000002</v>
          </cell>
        </row>
        <row r="65">
          <cell r="C65">
            <v>0</v>
          </cell>
          <cell r="D65">
            <v>1343.52553401</v>
          </cell>
        </row>
        <row r="66">
          <cell r="C66">
            <v>0</v>
          </cell>
          <cell r="D66">
            <v>957.18760499999996</v>
          </cell>
        </row>
        <row r="67">
          <cell r="C67">
            <v>0</v>
          </cell>
        </row>
        <row r="68">
          <cell r="C68">
            <v>0</v>
          </cell>
          <cell r="D68">
            <v>840.79924500000004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</row>
        <row r="74">
          <cell r="C74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ur-lex.europa.eu/eli/dec/191/10/oj/?locale=LV" TargetMode="External"/><Relationship Id="rId1" Type="http://schemas.openxmlformats.org/officeDocument/2006/relationships/hyperlink" Target="https://likumi.lv/ta/id/20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F4" sqref="F4"/>
    </sheetView>
  </sheetViews>
  <sheetFormatPr defaultColWidth="8.85546875" defaultRowHeight="15" x14ac:dyDescent="0.25"/>
  <cols>
    <col min="1" max="1" width="4.85546875" customWidth="1"/>
    <col min="2" max="2" width="43.140625" customWidth="1"/>
    <col min="3" max="3" width="8.7109375" customWidth="1"/>
    <col min="4" max="4" width="33.85546875" bestFit="1" customWidth="1"/>
    <col min="5" max="5" width="11.5703125" style="50" customWidth="1"/>
    <col min="6" max="6" width="15" customWidth="1"/>
    <col min="7" max="7" width="10.28515625" style="50" customWidth="1"/>
  </cols>
  <sheetData>
    <row r="1" spans="1:9" x14ac:dyDescent="0.25">
      <c r="E1" s="1" t="s">
        <v>0</v>
      </c>
      <c r="G1" s="1"/>
    </row>
    <row r="2" spans="1:9" x14ac:dyDescent="0.25">
      <c r="A2" s="2" t="s">
        <v>1</v>
      </c>
      <c r="B2" s="2"/>
      <c r="C2" s="2"/>
      <c r="D2" s="2"/>
      <c r="E2" s="2"/>
      <c r="G2"/>
    </row>
    <row r="3" spans="1:9" ht="68.25" x14ac:dyDescent="0.25">
      <c r="D3" s="3"/>
      <c r="E3" s="4" t="s">
        <v>2</v>
      </c>
      <c r="F3" s="5" t="s">
        <v>179</v>
      </c>
      <c r="G3" s="4" t="s">
        <v>3</v>
      </c>
      <c r="H3" s="3"/>
    </row>
    <row r="4" spans="1:9" x14ac:dyDescent="0.25">
      <c r="D4" s="6" t="s">
        <v>4</v>
      </c>
      <c r="E4" s="7">
        <f>E31+E55+E76+E5</f>
        <v>86.375461202251444</v>
      </c>
      <c r="F4" s="8">
        <v>90.34</v>
      </c>
      <c r="G4" s="7">
        <f>G31+G55+G76</f>
        <v>68.139999999999986</v>
      </c>
    </row>
    <row r="5" spans="1:9" ht="22.5" x14ac:dyDescent="0.25">
      <c r="D5" s="9" t="s">
        <v>5</v>
      </c>
      <c r="E5" s="7">
        <v>9.8800000000000008</v>
      </c>
      <c r="F5" s="8">
        <v>9.8800000000000008</v>
      </c>
      <c r="G5" s="7"/>
    </row>
    <row r="6" spans="1:9" x14ac:dyDescent="0.25">
      <c r="A6" s="10" t="s">
        <v>6</v>
      </c>
      <c r="B6" s="11"/>
      <c r="C6" s="11" t="s">
        <v>7</v>
      </c>
      <c r="D6" s="12" t="s">
        <v>8</v>
      </c>
      <c r="E6" s="13" t="s">
        <v>9</v>
      </c>
      <c r="F6" s="13" t="s">
        <v>9</v>
      </c>
      <c r="G6" s="13" t="s">
        <v>10</v>
      </c>
    </row>
    <row r="7" spans="1:9" x14ac:dyDescent="0.25">
      <c r="A7" s="14"/>
      <c r="B7" s="15" t="s">
        <v>11</v>
      </c>
      <c r="C7" s="16"/>
      <c r="D7" s="17"/>
      <c r="E7" s="18"/>
      <c r="F7" s="19"/>
      <c r="G7" s="18"/>
    </row>
    <row r="8" spans="1:9" x14ac:dyDescent="0.25">
      <c r="A8" s="20" t="s">
        <v>12</v>
      </c>
      <c r="B8" s="21" t="s">
        <v>13</v>
      </c>
      <c r="C8" s="22" t="s">
        <v>14</v>
      </c>
      <c r="D8" s="23" t="s">
        <v>15</v>
      </c>
      <c r="E8" s="24">
        <f>'[1]SPRK 1.tabula'!E16*'[1]SPRK 1.tabula'!E20</f>
        <v>71856.600000000006</v>
      </c>
      <c r="F8" s="25">
        <v>71857</v>
      </c>
      <c r="G8" s="24">
        <v>44207</v>
      </c>
      <c r="I8" s="26"/>
    </row>
    <row r="9" spans="1:9" x14ac:dyDescent="0.25">
      <c r="A9" s="20" t="s">
        <v>16</v>
      </c>
      <c r="B9" s="21" t="s">
        <v>17</v>
      </c>
      <c r="C9" s="22" t="s">
        <v>14</v>
      </c>
      <c r="D9" s="23" t="s">
        <v>18</v>
      </c>
      <c r="E9" s="24">
        <f>[1]Izmaksas!C11</f>
        <v>1236</v>
      </c>
      <c r="F9" s="25">
        <v>1236</v>
      </c>
      <c r="G9" s="24">
        <v>1236</v>
      </c>
    </row>
    <row r="10" spans="1:9" x14ac:dyDescent="0.25">
      <c r="A10" s="20" t="s">
        <v>19</v>
      </c>
      <c r="B10" s="21" t="s">
        <v>20</v>
      </c>
      <c r="C10" s="22" t="s">
        <v>14</v>
      </c>
      <c r="D10" s="23" t="s">
        <v>21</v>
      </c>
      <c r="E10" s="24">
        <v>0</v>
      </c>
      <c r="F10" s="25">
        <v>0</v>
      </c>
      <c r="G10" s="24">
        <v>0</v>
      </c>
    </row>
    <row r="11" spans="1:9" x14ac:dyDescent="0.25">
      <c r="A11" s="20" t="s">
        <v>22</v>
      </c>
      <c r="B11" s="21" t="s">
        <v>23</v>
      </c>
      <c r="C11" s="22" t="s">
        <v>14</v>
      </c>
      <c r="D11" s="23" t="s">
        <v>24</v>
      </c>
      <c r="E11" s="24">
        <f>[1]Izmaksas!C5</f>
        <v>13527.872047519999</v>
      </c>
      <c r="F11" s="27">
        <v>13528</v>
      </c>
      <c r="G11" s="24">
        <v>13528</v>
      </c>
    </row>
    <row r="12" spans="1:9" x14ac:dyDescent="0.25">
      <c r="A12" s="20" t="s">
        <v>25</v>
      </c>
      <c r="B12" s="21" t="s">
        <v>26</v>
      </c>
      <c r="C12" s="22" t="s">
        <v>14</v>
      </c>
      <c r="D12" s="23" t="s">
        <v>27</v>
      </c>
      <c r="E12" s="24">
        <f>[1]Izmaksas!C7</f>
        <v>0</v>
      </c>
      <c r="F12" s="25">
        <v>0</v>
      </c>
      <c r="G12" s="24">
        <v>0</v>
      </c>
    </row>
    <row r="13" spans="1:9" ht="22.5" x14ac:dyDescent="0.25">
      <c r="A13" s="20" t="s">
        <v>28</v>
      </c>
      <c r="B13" s="21" t="s">
        <v>29</v>
      </c>
      <c r="C13" s="22" t="s">
        <v>14</v>
      </c>
      <c r="D13" s="23" t="s">
        <v>30</v>
      </c>
      <c r="E13" s="24">
        <f>[1]Izmaksas!C6</f>
        <v>38716.998599999999</v>
      </c>
      <c r="F13" s="27">
        <v>51844</v>
      </c>
      <c r="G13" s="24">
        <v>38717</v>
      </c>
    </row>
    <row r="14" spans="1:9" ht="22.5" x14ac:dyDescent="0.25">
      <c r="A14" s="20" t="s">
        <v>31</v>
      </c>
      <c r="B14" s="21" t="s">
        <v>32</v>
      </c>
      <c r="C14" s="22" t="s">
        <v>14</v>
      </c>
      <c r="D14" s="23" t="s">
        <v>33</v>
      </c>
      <c r="E14" s="24">
        <v>0</v>
      </c>
      <c r="F14" s="25">
        <v>0</v>
      </c>
      <c r="G14" s="24">
        <v>0</v>
      </c>
    </row>
    <row r="15" spans="1:9" x14ac:dyDescent="0.25">
      <c r="A15" s="20" t="s">
        <v>34</v>
      </c>
      <c r="B15" s="21" t="s">
        <v>35</v>
      </c>
      <c r="C15" s="22" t="s">
        <v>14</v>
      </c>
      <c r="D15" s="23" t="s">
        <v>36</v>
      </c>
      <c r="E15" s="24">
        <f>[1]Izmaksas!C8</f>
        <v>0</v>
      </c>
      <c r="F15" s="25">
        <v>0</v>
      </c>
      <c r="G15" s="24">
        <f>[1]Izmaksas!E8</f>
        <v>0</v>
      </c>
    </row>
    <row r="16" spans="1:9" x14ac:dyDescent="0.25">
      <c r="A16" s="28" t="s">
        <v>37</v>
      </c>
      <c r="B16" s="29" t="s">
        <v>38</v>
      </c>
      <c r="C16" s="30" t="s">
        <v>14</v>
      </c>
      <c r="D16" s="31" t="s">
        <v>39</v>
      </c>
      <c r="E16" s="32">
        <f>SUM(E8:E15)</f>
        <v>125337.47064752001</v>
      </c>
      <c r="F16" s="33">
        <v>138464</v>
      </c>
      <c r="G16" s="32">
        <v>97688</v>
      </c>
    </row>
    <row r="17" spans="1:8" x14ac:dyDescent="0.25">
      <c r="A17" s="10"/>
      <c r="B17" s="15" t="s">
        <v>40</v>
      </c>
      <c r="C17" s="34"/>
      <c r="D17" s="35"/>
      <c r="E17" s="18"/>
      <c r="F17" s="19"/>
      <c r="G17" s="18"/>
    </row>
    <row r="18" spans="1:8" ht="22.5" x14ac:dyDescent="0.25">
      <c r="A18" s="20" t="s">
        <v>41</v>
      </c>
      <c r="B18" s="21" t="s">
        <v>42</v>
      </c>
      <c r="C18" s="22" t="s">
        <v>14</v>
      </c>
      <c r="D18" s="23" t="s">
        <v>43</v>
      </c>
      <c r="E18" s="36">
        <v>0</v>
      </c>
      <c r="F18" s="25"/>
      <c r="G18" s="36">
        <v>0</v>
      </c>
    </row>
    <row r="19" spans="1:8" x14ac:dyDescent="0.25">
      <c r="A19" s="20" t="s">
        <v>44</v>
      </c>
      <c r="B19" s="21" t="s">
        <v>45</v>
      </c>
      <c r="C19" s="22" t="s">
        <v>14</v>
      </c>
      <c r="D19" s="23" t="s">
        <v>46</v>
      </c>
      <c r="E19" s="24">
        <f>[1]Izmaksas!D9+[1]Izmaksas!D10+[1]Izmaksas!D14+[1]Izmaksas!D15</f>
        <v>30251.217240009999</v>
      </c>
      <c r="F19" s="25">
        <v>30251</v>
      </c>
      <c r="G19" s="24">
        <v>30251</v>
      </c>
    </row>
    <row r="20" spans="1:8" x14ac:dyDescent="0.25">
      <c r="A20" s="20" t="s">
        <v>47</v>
      </c>
      <c r="B20" s="21" t="s">
        <v>48</v>
      </c>
      <c r="C20" s="22" t="s">
        <v>14</v>
      </c>
      <c r="D20" s="23" t="s">
        <v>49</v>
      </c>
      <c r="E20" s="24">
        <f>[1]Izmaksas!D20</f>
        <v>10098.59</v>
      </c>
      <c r="F20" s="37">
        <v>10099</v>
      </c>
      <c r="G20" s="24">
        <v>10099</v>
      </c>
    </row>
    <row r="21" spans="1:8" ht="22.5" x14ac:dyDescent="0.25">
      <c r="A21" s="20" t="s">
        <v>50</v>
      </c>
      <c r="B21" s="21" t="s">
        <v>51</v>
      </c>
      <c r="C21" s="22" t="s">
        <v>14</v>
      </c>
      <c r="D21" s="23" t="s">
        <v>52</v>
      </c>
      <c r="E21" s="24">
        <f>[1]Izmaksas!D17</f>
        <v>0</v>
      </c>
      <c r="F21" s="25"/>
      <c r="G21" s="24">
        <f>[1]Izmaksas!F17</f>
        <v>0</v>
      </c>
    </row>
    <row r="22" spans="1:8" x14ac:dyDescent="0.25">
      <c r="A22" s="20" t="s">
        <v>53</v>
      </c>
      <c r="B22" s="21" t="s">
        <v>54</v>
      </c>
      <c r="C22" s="22" t="s">
        <v>14</v>
      </c>
      <c r="D22" s="23" t="s">
        <v>55</v>
      </c>
      <c r="E22" s="24">
        <f>[1]Izmaksas!D22</f>
        <v>77.838639999999998</v>
      </c>
      <c r="F22" s="25">
        <v>78</v>
      </c>
      <c r="G22" s="24">
        <v>78</v>
      </c>
    </row>
    <row r="23" spans="1:8" x14ac:dyDescent="0.25">
      <c r="A23" s="20" t="s">
        <v>56</v>
      </c>
      <c r="B23" s="21" t="s">
        <v>57</v>
      </c>
      <c r="C23" s="22" t="s">
        <v>14</v>
      </c>
      <c r="D23" s="23" t="s">
        <v>58</v>
      </c>
      <c r="E23" s="24">
        <f>[1]Izmaksas!D21</f>
        <v>0</v>
      </c>
      <c r="F23" s="25"/>
      <c r="G23" s="24">
        <f>[1]Izmaksas!F21</f>
        <v>0</v>
      </c>
    </row>
    <row r="24" spans="1:8" x14ac:dyDescent="0.25">
      <c r="A24" s="20" t="s">
        <v>59</v>
      </c>
      <c r="B24" s="21" t="s">
        <v>60</v>
      </c>
      <c r="C24" s="22" t="s">
        <v>14</v>
      </c>
      <c r="D24" s="23" t="s">
        <v>61</v>
      </c>
      <c r="E24" s="24">
        <f>[1]Izmaksas!D8+[1]Izmaksas!D12+[1]Izmaksas!D16+[1]Izmaksas!D18+[1]Izmaksas!D19+[1]Izmaksas!D23</f>
        <v>39080.767697560004</v>
      </c>
      <c r="F24" s="25">
        <v>39081</v>
      </c>
      <c r="G24" s="24">
        <v>39081</v>
      </c>
    </row>
    <row r="25" spans="1:8" ht="22.5" x14ac:dyDescent="0.25">
      <c r="A25" s="28" t="s">
        <v>62</v>
      </c>
      <c r="B25" s="38" t="s">
        <v>63</v>
      </c>
      <c r="C25" s="30" t="s">
        <v>14</v>
      </c>
      <c r="D25" s="31" t="s">
        <v>64</v>
      </c>
      <c r="E25" s="32">
        <f>SUM(E18:E24)</f>
        <v>79508.413577569998</v>
      </c>
      <c r="F25" s="39">
        <v>79508</v>
      </c>
      <c r="G25" s="32">
        <v>79508</v>
      </c>
    </row>
    <row r="26" spans="1:8" x14ac:dyDescent="0.25">
      <c r="A26" s="20" t="s">
        <v>65</v>
      </c>
      <c r="B26" s="21" t="s">
        <v>66</v>
      </c>
      <c r="C26" s="22" t="s">
        <v>14</v>
      </c>
      <c r="D26" s="23" t="s">
        <v>67</v>
      </c>
      <c r="E26" s="36">
        <v>0</v>
      </c>
      <c r="F26" s="40"/>
      <c r="G26" s="36">
        <v>0</v>
      </c>
    </row>
    <row r="27" spans="1:8" x14ac:dyDescent="0.25">
      <c r="A27" s="20" t="s">
        <v>68</v>
      </c>
      <c r="B27" s="21" t="s">
        <v>69</v>
      </c>
      <c r="C27" s="22" t="s">
        <v>14</v>
      </c>
      <c r="D27" s="23" t="s">
        <v>70</v>
      </c>
      <c r="E27" s="24">
        <f>[1]Izmaksas!D13</f>
        <v>106.32</v>
      </c>
      <c r="F27" s="25">
        <v>106</v>
      </c>
      <c r="G27" s="24">
        <v>106</v>
      </c>
    </row>
    <row r="28" spans="1:8" x14ac:dyDescent="0.25">
      <c r="A28" s="28"/>
      <c r="B28" s="41" t="s">
        <v>71</v>
      </c>
      <c r="C28" s="30" t="s">
        <v>14</v>
      </c>
      <c r="D28" s="42" t="s">
        <v>72</v>
      </c>
      <c r="E28" s="32">
        <f>E25+SUM(E26:E27)</f>
        <v>79614.733577570005</v>
      </c>
      <c r="F28" s="33">
        <v>79615</v>
      </c>
      <c r="G28" s="32">
        <f>G25+SUM(G26:G27)</f>
        <v>79614</v>
      </c>
      <c r="H28" s="26"/>
    </row>
    <row r="29" spans="1:8" x14ac:dyDescent="0.25">
      <c r="A29" s="20" t="s">
        <v>73</v>
      </c>
      <c r="B29" s="21" t="s">
        <v>74</v>
      </c>
      <c r="C29" s="22" t="s">
        <v>14</v>
      </c>
      <c r="D29" s="23" t="s">
        <v>75</v>
      </c>
      <c r="E29" s="36">
        <f>(E16+E28)*[1]Pamatinformācija!C48</f>
        <v>6148.5661267527003</v>
      </c>
      <c r="F29" s="25">
        <v>6542</v>
      </c>
      <c r="G29" s="36">
        <v>5319</v>
      </c>
    </row>
    <row r="30" spans="1:8" x14ac:dyDescent="0.25">
      <c r="A30" s="28" t="s">
        <v>76</v>
      </c>
      <c r="B30" s="29" t="s">
        <v>77</v>
      </c>
      <c r="C30" s="30" t="s">
        <v>14</v>
      </c>
      <c r="D30" s="42" t="s">
        <v>78</v>
      </c>
      <c r="E30" s="32">
        <f>E16+E28+E29</f>
        <v>211100.77035184272</v>
      </c>
      <c r="F30" s="39">
        <v>224621</v>
      </c>
      <c r="G30" s="32">
        <f>G16+G28+G29</f>
        <v>182621</v>
      </c>
    </row>
    <row r="31" spans="1:8" x14ac:dyDescent="0.25">
      <c r="A31" s="43" t="s">
        <v>79</v>
      </c>
      <c r="B31" s="44" t="s">
        <v>80</v>
      </c>
      <c r="C31" s="45" t="s">
        <v>14</v>
      </c>
      <c r="D31" s="46" t="s">
        <v>81</v>
      </c>
      <c r="E31" s="47">
        <f>E30/[1]Pamatinformācija!D26</f>
        <v>57.315434751826629</v>
      </c>
      <c r="F31" s="48">
        <v>6099</v>
      </c>
      <c r="G31" s="47">
        <v>49.58</v>
      </c>
    </row>
    <row r="32" spans="1:8" ht="22.5" x14ac:dyDescent="0.25">
      <c r="A32" s="20" t="s">
        <v>82</v>
      </c>
      <c r="B32" s="21" t="s">
        <v>83</v>
      </c>
      <c r="C32" s="22" t="s">
        <v>14</v>
      </c>
      <c r="D32" s="23" t="s">
        <v>84</v>
      </c>
      <c r="E32" s="36">
        <v>0</v>
      </c>
      <c r="F32" s="40">
        <v>0</v>
      </c>
      <c r="G32" s="36">
        <v>0</v>
      </c>
    </row>
    <row r="33" spans="1:7" ht="22.5" x14ac:dyDescent="0.25">
      <c r="A33" s="20" t="s">
        <v>85</v>
      </c>
      <c r="B33" s="21" t="s">
        <v>86</v>
      </c>
      <c r="C33" s="22" t="s">
        <v>87</v>
      </c>
      <c r="D33" s="23" t="s">
        <v>88</v>
      </c>
      <c r="E33" s="36">
        <v>0</v>
      </c>
      <c r="F33" s="40">
        <v>0</v>
      </c>
      <c r="G33" s="36">
        <v>0</v>
      </c>
    </row>
    <row r="35" spans="1:7" ht="15.75" x14ac:dyDescent="0.25">
      <c r="A35" s="49" t="s">
        <v>89</v>
      </c>
    </row>
    <row r="36" spans="1:7" x14ac:dyDescent="0.25">
      <c r="A36" s="10" t="s">
        <v>6</v>
      </c>
      <c r="B36" s="34"/>
      <c r="C36" s="11" t="s">
        <v>7</v>
      </c>
      <c r="D36" s="51" t="s">
        <v>8</v>
      </c>
      <c r="E36" s="52" t="s">
        <v>9</v>
      </c>
      <c r="F36" s="52" t="s">
        <v>90</v>
      </c>
      <c r="G36" s="52" t="s">
        <v>10</v>
      </c>
    </row>
    <row r="37" spans="1:7" x14ac:dyDescent="0.25">
      <c r="A37" s="14"/>
      <c r="B37" s="53" t="s">
        <v>11</v>
      </c>
      <c r="C37" s="16"/>
      <c r="D37" s="17"/>
      <c r="E37" s="18"/>
      <c r="F37" s="19"/>
      <c r="G37" s="18"/>
    </row>
    <row r="38" spans="1:7" x14ac:dyDescent="0.25">
      <c r="A38" s="20" t="s">
        <v>91</v>
      </c>
      <c r="B38" s="21" t="s">
        <v>92</v>
      </c>
      <c r="C38" s="22" t="s">
        <v>14</v>
      </c>
      <c r="D38" s="23" t="s">
        <v>93</v>
      </c>
      <c r="E38" s="24">
        <f>[1]Izmaksas!C30</f>
        <v>15355.206178057622</v>
      </c>
      <c r="F38" s="27">
        <v>16339</v>
      </c>
      <c r="G38" s="24">
        <v>13284</v>
      </c>
    </row>
    <row r="39" spans="1:7" x14ac:dyDescent="0.25">
      <c r="A39" s="20" t="s">
        <v>94</v>
      </c>
      <c r="B39" s="21" t="s">
        <v>95</v>
      </c>
      <c r="C39" s="22" t="s">
        <v>14</v>
      </c>
      <c r="D39" s="23" t="s">
        <v>96</v>
      </c>
      <c r="E39" s="24">
        <f>[1]Izmaksas!D49</f>
        <v>0</v>
      </c>
      <c r="F39" s="25">
        <v>0</v>
      </c>
      <c r="G39" s="24">
        <v>0</v>
      </c>
    </row>
    <row r="40" spans="1:7" x14ac:dyDescent="0.25">
      <c r="A40" s="20" t="s">
        <v>97</v>
      </c>
      <c r="B40" s="21" t="s">
        <v>35</v>
      </c>
      <c r="C40" s="22" t="s">
        <v>14</v>
      </c>
      <c r="D40" s="23" t="s">
        <v>98</v>
      </c>
      <c r="E40" s="36">
        <v>0</v>
      </c>
      <c r="F40" s="25">
        <v>0</v>
      </c>
      <c r="G40" s="36">
        <v>0</v>
      </c>
    </row>
    <row r="41" spans="1:7" x14ac:dyDescent="0.25">
      <c r="A41" s="28" t="s">
        <v>99</v>
      </c>
      <c r="B41" s="41" t="s">
        <v>38</v>
      </c>
      <c r="C41" s="30" t="s">
        <v>14</v>
      </c>
      <c r="D41" s="42" t="s">
        <v>100</v>
      </c>
      <c r="E41" s="32">
        <f>SUM(E38:E40)</f>
        <v>15355.206178057622</v>
      </c>
      <c r="F41" s="33">
        <v>16339</v>
      </c>
      <c r="G41" s="32">
        <v>13284</v>
      </c>
    </row>
    <row r="42" spans="1:7" x14ac:dyDescent="0.25">
      <c r="A42" s="54"/>
      <c r="B42" s="15" t="s">
        <v>40</v>
      </c>
      <c r="C42" s="34"/>
      <c r="D42" s="35"/>
      <c r="E42" s="55"/>
      <c r="F42" s="56"/>
      <c r="G42" s="55"/>
    </row>
    <row r="43" spans="1:7" x14ac:dyDescent="0.25">
      <c r="A43" s="20" t="s">
        <v>101</v>
      </c>
      <c r="B43" s="21" t="s">
        <v>45</v>
      </c>
      <c r="C43" s="22" t="s">
        <v>14</v>
      </c>
      <c r="D43" s="23" t="s">
        <v>102</v>
      </c>
      <c r="E43" s="24">
        <f>[1]Izmaksas!D35+[1]Izmaksas!D36+[1]Izmaksas!D40+[1]Izmaksas!D41</f>
        <v>7482.3898640100006</v>
      </c>
      <c r="F43" s="27">
        <v>7482</v>
      </c>
      <c r="G43" s="24">
        <v>7482</v>
      </c>
    </row>
    <row r="44" spans="1:7" x14ac:dyDescent="0.25">
      <c r="A44" s="20" t="s">
        <v>103</v>
      </c>
      <c r="B44" s="21" t="s">
        <v>48</v>
      </c>
      <c r="C44" s="22" t="s">
        <v>14</v>
      </c>
      <c r="D44" s="23" t="s">
        <v>104</v>
      </c>
      <c r="E44" s="24">
        <f>[1]Izmaksas!D50</f>
        <v>1001.46</v>
      </c>
      <c r="F44" s="25">
        <v>1001</v>
      </c>
      <c r="G44" s="24">
        <v>1001</v>
      </c>
    </row>
    <row r="45" spans="1:7" x14ac:dyDescent="0.25">
      <c r="A45" s="20" t="s">
        <v>105</v>
      </c>
      <c r="B45" s="21" t="s">
        <v>106</v>
      </c>
      <c r="C45" s="22" t="s">
        <v>14</v>
      </c>
      <c r="D45" s="23" t="s">
        <v>107</v>
      </c>
      <c r="E45" s="24">
        <f>[1]Izmaksas!D43</f>
        <v>5506.69</v>
      </c>
      <c r="F45" s="25">
        <v>5507</v>
      </c>
      <c r="G45" s="24">
        <v>5507</v>
      </c>
    </row>
    <row r="46" spans="1:7" x14ac:dyDescent="0.25">
      <c r="A46" s="20" t="s">
        <v>108</v>
      </c>
      <c r="B46" s="22" t="s">
        <v>54</v>
      </c>
      <c r="C46" s="22" t="s">
        <v>14</v>
      </c>
      <c r="D46" s="23" t="s">
        <v>109</v>
      </c>
      <c r="E46" s="24">
        <f>[1]Izmaksas!D48</f>
        <v>317.28136000000001</v>
      </c>
      <c r="F46" s="25">
        <v>317</v>
      </c>
      <c r="G46" s="24">
        <v>317</v>
      </c>
    </row>
    <row r="47" spans="1:7" x14ac:dyDescent="0.25">
      <c r="A47" s="20" t="s">
        <v>110</v>
      </c>
      <c r="B47" s="22" t="s">
        <v>57</v>
      </c>
      <c r="C47" s="22" t="s">
        <v>14</v>
      </c>
      <c r="D47" s="23" t="s">
        <v>111</v>
      </c>
      <c r="E47" s="24">
        <f>[1]Izmaksas!D47</f>
        <v>764</v>
      </c>
      <c r="F47" s="25">
        <v>764</v>
      </c>
      <c r="G47" s="24">
        <v>764</v>
      </c>
    </row>
    <row r="48" spans="1:7" x14ac:dyDescent="0.25">
      <c r="A48" s="20" t="s">
        <v>112</v>
      </c>
      <c r="B48" s="22" t="s">
        <v>60</v>
      </c>
      <c r="C48" s="22" t="s">
        <v>14</v>
      </c>
      <c r="D48" s="23" t="s">
        <v>113</v>
      </c>
      <c r="E48" s="24">
        <f>[1]Izmaksas!D34+[1]Izmaksas!D42+[1]Izmaksas!D44+[1]Izmaksas!D45+[1]Izmaksas!D49</f>
        <v>24450.719541459999</v>
      </c>
      <c r="F48" s="25">
        <v>24451</v>
      </c>
      <c r="G48" s="24">
        <v>24451</v>
      </c>
    </row>
    <row r="49" spans="1:9" ht="22.5" x14ac:dyDescent="0.25">
      <c r="A49" s="28" t="s">
        <v>114</v>
      </c>
      <c r="B49" s="57" t="s">
        <v>115</v>
      </c>
      <c r="C49" s="30" t="s">
        <v>14</v>
      </c>
      <c r="D49" s="31" t="s">
        <v>116</v>
      </c>
      <c r="E49" s="32">
        <f>SUM(E43:E48)</f>
        <v>39522.540765469996</v>
      </c>
      <c r="F49" s="39">
        <v>39523</v>
      </c>
      <c r="G49" s="32">
        <v>39523</v>
      </c>
    </row>
    <row r="50" spans="1:9" x14ac:dyDescent="0.25">
      <c r="A50" s="20" t="s">
        <v>117</v>
      </c>
      <c r="B50" s="22" t="s">
        <v>66</v>
      </c>
      <c r="C50" s="22" t="s">
        <v>14</v>
      </c>
      <c r="D50" s="23" t="s">
        <v>118</v>
      </c>
      <c r="E50" s="36">
        <v>0</v>
      </c>
      <c r="F50" s="25"/>
      <c r="G50" s="36">
        <v>0</v>
      </c>
    </row>
    <row r="51" spans="1:9" x14ac:dyDescent="0.25">
      <c r="A51" s="20" t="s">
        <v>119</v>
      </c>
      <c r="B51" s="22" t="s">
        <v>69</v>
      </c>
      <c r="C51" s="22" t="s">
        <v>14</v>
      </c>
      <c r="D51" s="23" t="s">
        <v>120</v>
      </c>
      <c r="E51" s="36">
        <v>0</v>
      </c>
      <c r="F51" s="25"/>
      <c r="G51" s="36">
        <v>0</v>
      </c>
    </row>
    <row r="52" spans="1:9" x14ac:dyDescent="0.25">
      <c r="A52" s="28" t="s">
        <v>121</v>
      </c>
      <c r="B52" s="58" t="s">
        <v>71</v>
      </c>
      <c r="C52" s="30" t="s">
        <v>14</v>
      </c>
      <c r="D52" s="42" t="s">
        <v>122</v>
      </c>
      <c r="E52" s="32">
        <f>E49+SUM(E50:E51)</f>
        <v>39522.540765469996</v>
      </c>
      <c r="F52" s="39">
        <v>39523</v>
      </c>
      <c r="G52" s="32">
        <f>G49+SUM(G50:G51)</f>
        <v>39523</v>
      </c>
    </row>
    <row r="53" spans="1:9" x14ac:dyDescent="0.25">
      <c r="A53" s="20" t="s">
        <v>123</v>
      </c>
      <c r="B53" s="22" t="s">
        <v>74</v>
      </c>
      <c r="C53" s="22" t="s">
        <v>14</v>
      </c>
      <c r="D53" s="23" t="s">
        <v>124</v>
      </c>
      <c r="E53" s="36">
        <f>(E41+E52)*[1]Pamatinformācija!C48</f>
        <v>1646.3324083058283</v>
      </c>
      <c r="F53" s="25">
        <v>1676</v>
      </c>
      <c r="G53" s="36">
        <v>2095</v>
      </c>
    </row>
    <row r="54" spans="1:9" x14ac:dyDescent="0.25">
      <c r="A54" s="28" t="s">
        <v>125</v>
      </c>
      <c r="B54" s="29" t="s">
        <v>126</v>
      </c>
      <c r="C54" s="30" t="s">
        <v>14</v>
      </c>
      <c r="D54" s="42" t="s">
        <v>127</v>
      </c>
      <c r="E54" s="32">
        <f>E41+E52+E53</f>
        <v>56524.079351833439</v>
      </c>
      <c r="F54" s="33">
        <v>57537</v>
      </c>
      <c r="G54" s="32">
        <f>G41+G52+G53</f>
        <v>54902</v>
      </c>
      <c r="I54" s="26">
        <f>G54-E54</f>
        <v>-1622.0793518334394</v>
      </c>
    </row>
    <row r="55" spans="1:9" x14ac:dyDescent="0.25">
      <c r="A55" s="43" t="s">
        <v>128</v>
      </c>
      <c r="B55" s="59" t="s">
        <v>129</v>
      </c>
      <c r="C55" s="45" t="s">
        <v>130</v>
      </c>
      <c r="D55" s="46" t="s">
        <v>131</v>
      </c>
      <c r="E55" s="47">
        <f>E54/[1]Pamatinformācija!D10</f>
        <v>16.550577764923634</v>
      </c>
      <c r="F55" s="48">
        <v>16.850000000000001</v>
      </c>
      <c r="G55" s="47">
        <v>15.93</v>
      </c>
      <c r="I55">
        <f>E55/G55</f>
        <v>1.0389565451929463</v>
      </c>
    </row>
    <row r="56" spans="1:9" ht="22.5" x14ac:dyDescent="0.25">
      <c r="A56" s="20" t="s">
        <v>132</v>
      </c>
      <c r="B56" s="21" t="s">
        <v>133</v>
      </c>
      <c r="C56" s="22" t="s">
        <v>130</v>
      </c>
      <c r="D56" s="23" t="s">
        <v>134</v>
      </c>
      <c r="E56" s="36">
        <v>0</v>
      </c>
      <c r="F56" s="25"/>
      <c r="G56" s="36">
        <v>0</v>
      </c>
    </row>
    <row r="57" spans="1:9" ht="22.5" x14ac:dyDescent="0.25">
      <c r="A57" s="20" t="s">
        <v>135</v>
      </c>
      <c r="B57" s="21" t="s">
        <v>136</v>
      </c>
      <c r="C57" s="22" t="s">
        <v>87</v>
      </c>
      <c r="D57" s="23" t="s">
        <v>137</v>
      </c>
      <c r="E57" s="36">
        <v>0</v>
      </c>
      <c r="F57" s="25"/>
      <c r="G57" s="36">
        <v>0</v>
      </c>
    </row>
    <row r="59" spans="1:9" ht="15.75" x14ac:dyDescent="0.25">
      <c r="A59" s="49" t="s">
        <v>138</v>
      </c>
    </row>
    <row r="61" spans="1:9" ht="22.5" x14ac:dyDescent="0.25">
      <c r="A61" s="10" t="s">
        <v>139</v>
      </c>
      <c r="B61" s="34"/>
      <c r="C61" s="11" t="s">
        <v>7</v>
      </c>
      <c r="D61" s="51" t="s">
        <v>8</v>
      </c>
      <c r="E61" s="52" t="s">
        <v>9</v>
      </c>
      <c r="F61" s="52" t="s">
        <v>90</v>
      </c>
      <c r="G61" s="52" t="s">
        <v>10</v>
      </c>
    </row>
    <row r="62" spans="1:9" x14ac:dyDescent="0.25">
      <c r="A62" s="28" t="s">
        <v>140</v>
      </c>
      <c r="B62" s="58" t="s">
        <v>11</v>
      </c>
      <c r="C62" s="30" t="s">
        <v>141</v>
      </c>
      <c r="D62" s="42" t="s">
        <v>142</v>
      </c>
      <c r="E62" s="32">
        <f>SUM([1]Izmaksas!C55:C74)</f>
        <v>0</v>
      </c>
      <c r="F62" s="39"/>
      <c r="G62" s="32">
        <f>SUM([1]Izmaksas!E55:E74)</f>
        <v>0</v>
      </c>
    </row>
    <row r="63" spans="1:9" x14ac:dyDescent="0.25">
      <c r="A63" s="54"/>
      <c r="B63" s="53" t="s">
        <v>40</v>
      </c>
      <c r="C63" s="34"/>
      <c r="D63" s="35"/>
      <c r="E63" s="18"/>
      <c r="F63" s="19"/>
      <c r="G63" s="18"/>
    </row>
    <row r="64" spans="1:9" x14ac:dyDescent="0.25">
      <c r="A64" s="20" t="s">
        <v>143</v>
      </c>
      <c r="B64" s="22" t="s">
        <v>144</v>
      </c>
      <c r="C64" s="22" t="s">
        <v>14</v>
      </c>
      <c r="D64" s="23" t="s">
        <v>145</v>
      </c>
      <c r="E64" s="24">
        <f>[1]Izmaksas!D64+[1]Izmaksas!D65</f>
        <v>6920.6344340100004</v>
      </c>
      <c r="F64" s="27">
        <v>6921</v>
      </c>
      <c r="G64" s="24">
        <v>6921</v>
      </c>
    </row>
    <row r="65" spans="1:7" x14ac:dyDescent="0.25">
      <c r="A65" s="20" t="s">
        <v>146</v>
      </c>
      <c r="B65" s="22" t="s">
        <v>48</v>
      </c>
      <c r="C65" s="22" t="s">
        <v>14</v>
      </c>
      <c r="D65" s="23" t="s">
        <v>147</v>
      </c>
      <c r="E65" s="24">
        <v>0</v>
      </c>
      <c r="F65" s="25"/>
      <c r="G65" s="24">
        <v>0</v>
      </c>
    </row>
    <row r="66" spans="1:7" x14ac:dyDescent="0.25">
      <c r="A66" s="20" t="s">
        <v>148</v>
      </c>
      <c r="B66" s="22" t="s">
        <v>106</v>
      </c>
      <c r="C66" s="22" t="s">
        <v>14</v>
      </c>
      <c r="D66" s="23" t="s">
        <v>149</v>
      </c>
      <c r="E66" s="24">
        <v>0</v>
      </c>
      <c r="F66" s="25"/>
      <c r="G66" s="24">
        <v>0</v>
      </c>
    </row>
    <row r="67" spans="1:7" x14ac:dyDescent="0.25">
      <c r="A67" s="20" t="s">
        <v>150</v>
      </c>
      <c r="B67" s="22" t="s">
        <v>54</v>
      </c>
      <c r="C67" s="22" t="s">
        <v>14</v>
      </c>
      <c r="D67" s="23" t="s">
        <v>151</v>
      </c>
      <c r="E67" s="24">
        <f>[1]Izmaksas!D72</f>
        <v>0</v>
      </c>
      <c r="F67" s="25"/>
      <c r="G67" s="24">
        <f>[1]Izmaksas!F72</f>
        <v>0</v>
      </c>
    </row>
    <row r="68" spans="1:7" x14ac:dyDescent="0.25">
      <c r="A68" s="20" t="s">
        <v>152</v>
      </c>
      <c r="B68" s="22" t="s">
        <v>57</v>
      </c>
      <c r="C68" s="22" t="s">
        <v>14</v>
      </c>
      <c r="D68" s="23" t="s">
        <v>153</v>
      </c>
      <c r="E68" s="24">
        <v>0</v>
      </c>
      <c r="F68" s="25"/>
      <c r="G68" s="24">
        <v>0</v>
      </c>
    </row>
    <row r="69" spans="1:7" x14ac:dyDescent="0.25">
      <c r="A69" s="20" t="s">
        <v>154</v>
      </c>
      <c r="B69" s="22" t="s">
        <v>60</v>
      </c>
      <c r="C69" s="22" t="s">
        <v>14</v>
      </c>
      <c r="D69" s="23" t="s">
        <v>155</v>
      </c>
      <c r="E69" s="24">
        <f>[1]Izmaksas!D66+[1]Izmaksas!D68</f>
        <v>1797.98685</v>
      </c>
      <c r="F69" s="25">
        <v>1798</v>
      </c>
      <c r="G69" s="24">
        <v>1798</v>
      </c>
    </row>
    <row r="70" spans="1:7" x14ac:dyDescent="0.25">
      <c r="A70" s="28" t="s">
        <v>156</v>
      </c>
      <c r="B70" s="58" t="s">
        <v>157</v>
      </c>
      <c r="C70" s="30" t="s">
        <v>14</v>
      </c>
      <c r="D70" s="42" t="s">
        <v>158</v>
      </c>
      <c r="E70" s="32">
        <f>SUM(E64:E69)</f>
        <v>8718.6212840099997</v>
      </c>
      <c r="F70" s="39">
        <v>8719</v>
      </c>
      <c r="G70" s="32">
        <v>8719</v>
      </c>
    </row>
    <row r="71" spans="1:7" x14ac:dyDescent="0.25">
      <c r="A71" s="20" t="s">
        <v>159</v>
      </c>
      <c r="B71" s="22" t="s">
        <v>66</v>
      </c>
      <c r="C71" s="22" t="s">
        <v>14</v>
      </c>
      <c r="D71" s="23" t="s">
        <v>160</v>
      </c>
      <c r="E71" s="36">
        <v>0</v>
      </c>
      <c r="F71" s="25"/>
      <c r="G71" s="36">
        <v>0</v>
      </c>
    </row>
    <row r="72" spans="1:7" x14ac:dyDescent="0.25">
      <c r="A72" s="20" t="s">
        <v>161</v>
      </c>
      <c r="B72" s="22" t="s">
        <v>69</v>
      </c>
      <c r="C72" s="22" t="s">
        <v>14</v>
      </c>
      <c r="D72" s="23" t="s">
        <v>162</v>
      </c>
      <c r="E72" s="36">
        <v>0</v>
      </c>
      <c r="F72" s="25"/>
      <c r="G72" s="36">
        <v>0</v>
      </c>
    </row>
    <row r="73" spans="1:7" x14ac:dyDescent="0.25">
      <c r="A73" s="28" t="s">
        <v>163</v>
      </c>
      <c r="B73" s="58" t="s">
        <v>71</v>
      </c>
      <c r="C73" s="30" t="s">
        <v>14</v>
      </c>
      <c r="D73" s="42" t="s">
        <v>164</v>
      </c>
      <c r="E73" s="32">
        <f>E70+SUM(E71:E72)</f>
        <v>8718.6212840099997</v>
      </c>
      <c r="F73" s="39">
        <v>8719</v>
      </c>
      <c r="G73" s="32">
        <f>G70+SUM(G71:G72)</f>
        <v>8719</v>
      </c>
    </row>
    <row r="74" spans="1:7" x14ac:dyDescent="0.25">
      <c r="A74" s="20" t="s">
        <v>165</v>
      </c>
      <c r="B74" s="22" t="s">
        <v>74</v>
      </c>
      <c r="C74" s="22" t="s">
        <v>14</v>
      </c>
      <c r="D74" s="23" t="s">
        <v>166</v>
      </c>
      <c r="E74" s="36">
        <f>E73*[1]Pamatinformācija!C48</f>
        <v>261.55863852030001</v>
      </c>
      <c r="F74" s="25">
        <v>262</v>
      </c>
      <c r="G74" s="36">
        <v>262</v>
      </c>
    </row>
    <row r="75" spans="1:7" x14ac:dyDescent="0.25">
      <c r="A75" s="28" t="s">
        <v>167</v>
      </c>
      <c r="B75" s="58" t="s">
        <v>168</v>
      </c>
      <c r="C75" s="30" t="s">
        <v>14</v>
      </c>
      <c r="D75" s="42" t="s">
        <v>169</v>
      </c>
      <c r="E75" s="32">
        <f>E73+E74</f>
        <v>8980.1799225303002</v>
      </c>
      <c r="F75" s="39">
        <v>8980</v>
      </c>
      <c r="G75" s="32">
        <f>G73+G74</f>
        <v>8981</v>
      </c>
    </row>
    <row r="76" spans="1:7" x14ac:dyDescent="0.25">
      <c r="A76" s="43" t="s">
        <v>170</v>
      </c>
      <c r="B76" s="59" t="s">
        <v>171</v>
      </c>
      <c r="C76" s="45" t="s">
        <v>130</v>
      </c>
      <c r="D76" s="46" t="s">
        <v>172</v>
      </c>
      <c r="E76" s="47">
        <f>E75/[1]Pamatinformācija!D10</f>
        <v>2.6294486855011945</v>
      </c>
      <c r="F76" s="48">
        <v>2.63</v>
      </c>
      <c r="G76" s="47">
        <v>2.63</v>
      </c>
    </row>
    <row r="77" spans="1:7" ht="22.5" x14ac:dyDescent="0.25">
      <c r="A77" s="20" t="s">
        <v>173</v>
      </c>
      <c r="B77" s="21" t="s">
        <v>174</v>
      </c>
      <c r="C77" s="22" t="s">
        <v>130</v>
      </c>
      <c r="D77" s="23" t="s">
        <v>175</v>
      </c>
      <c r="E77" s="36">
        <v>0</v>
      </c>
      <c r="F77" s="25"/>
      <c r="G77" s="36">
        <v>0</v>
      </c>
    </row>
    <row r="78" spans="1:7" ht="22.5" x14ac:dyDescent="0.25">
      <c r="A78" s="20" t="s">
        <v>176</v>
      </c>
      <c r="B78" s="21" t="s">
        <v>177</v>
      </c>
      <c r="C78" s="22" t="s">
        <v>87</v>
      </c>
      <c r="D78" s="23" t="s">
        <v>178</v>
      </c>
      <c r="E78" s="36">
        <v>0</v>
      </c>
      <c r="F78" s="25"/>
      <c r="G78" s="36">
        <v>0</v>
      </c>
    </row>
    <row r="81" spans="7:7" x14ac:dyDescent="0.25">
      <c r="G81" s="60"/>
    </row>
  </sheetData>
  <mergeCells count="1">
    <mergeCell ref="A2:E2"/>
  </mergeCells>
  <hyperlinks>
    <hyperlink ref="B21" r:id="rId1" location="p24" display="p24"/>
    <hyperlink ref="D38" r:id="rId2" display="http://eur-lex.europa.eu/eli/dec/191/10/oj/?locale=LV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2022-01-19T10:15:33Z</dcterms:modified>
</cp:coreProperties>
</file>